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/>
  <mc:AlternateContent xmlns:mc="http://schemas.openxmlformats.org/markup-compatibility/2006">
    <mc:Choice Requires="x15">
      <x15ac:absPath xmlns:x15ac="http://schemas.microsoft.com/office/spreadsheetml/2010/11/ac" url="D:\HuaweiMoveData\Users\Wallgin\Desktop\中央补助重大传染病项目经费\"/>
    </mc:Choice>
  </mc:AlternateContent>
  <xr:revisionPtr revIDLastSave="0" documentId="13_ncr:1_{C297671D-2662-4DC0-88B5-5FDA9CC98CDA}" xr6:coauthVersionLast="47" xr6:coauthVersionMax="47" xr10:uidLastSave="{00000000-0000-0000-0000-000000000000}"/>
  <bookViews>
    <workbookView xWindow="15" yWindow="368" windowWidth="18885" windowHeight="11257" xr2:uid="{00000000-000D-0000-FFFF-FFFF00000000}"/>
  </bookViews>
  <sheets>
    <sheet name="1.2023年全年经费分配明细" sheetId="20" r:id="rId1"/>
  </sheets>
  <definedNames>
    <definedName name="_xlnm._FilterDatabase" localSheetId="0" hidden="1">'1.2023年全年经费分配明细'!$A$6:$V$13</definedName>
    <definedName name="_xlnm.Print_Area" localSheetId="0">'1.2023年全年经费分配明细'!$A:$X</definedName>
    <definedName name="_xlnm.Print_Titles" localSheetId="0">'1.2023年全年经费分配明细'!$4:$6</definedName>
  </definedNames>
  <calcPr calcId="191029" concurrentCalc="0"/>
</workbook>
</file>

<file path=xl/calcChain.xml><?xml version="1.0" encoding="utf-8"?>
<calcChain xmlns="http://schemas.openxmlformats.org/spreadsheetml/2006/main">
  <c r="X13" i="20" l="1"/>
  <c r="U13" i="20"/>
  <c r="T13" i="20"/>
  <c r="L13" i="20"/>
  <c r="J13" i="20"/>
  <c r="H13" i="20"/>
  <c r="F13" i="20"/>
  <c r="D13" i="20"/>
  <c r="B13" i="20"/>
  <c r="X12" i="20"/>
  <c r="U12" i="20"/>
  <c r="T12" i="20"/>
  <c r="L12" i="20"/>
  <c r="J12" i="20"/>
  <c r="H12" i="20"/>
  <c r="F12" i="20"/>
  <c r="D12" i="20"/>
  <c r="B12" i="20"/>
  <c r="X11" i="20"/>
  <c r="U11" i="20"/>
  <c r="T11" i="20"/>
  <c r="L11" i="20"/>
  <c r="J11" i="20"/>
  <c r="H11" i="20"/>
  <c r="F11" i="20"/>
  <c r="D11" i="20"/>
  <c r="B11" i="20"/>
  <c r="X10" i="20"/>
  <c r="U10" i="20"/>
  <c r="T10" i="20"/>
  <c r="L10" i="20"/>
  <c r="J10" i="20"/>
  <c r="H10" i="20"/>
  <c r="F10" i="20"/>
  <c r="D10" i="20"/>
  <c r="B10" i="20"/>
  <c r="X9" i="20"/>
  <c r="L9" i="20"/>
  <c r="H9" i="20"/>
  <c r="F9" i="20"/>
  <c r="B9" i="20"/>
  <c r="P8" i="20"/>
  <c r="N8" i="20"/>
  <c r="L8" i="20"/>
  <c r="H8" i="20"/>
  <c r="F8" i="20"/>
  <c r="D8" i="20"/>
  <c r="B8" i="20"/>
  <c r="X7" i="20"/>
  <c r="W7" i="20"/>
  <c r="V7" i="20"/>
  <c r="T7" i="20"/>
  <c r="S7" i="20"/>
  <c r="R7" i="20"/>
  <c r="Q7" i="20"/>
  <c r="P7" i="20"/>
  <c r="O7" i="20"/>
  <c r="N7" i="20"/>
  <c r="M7" i="20"/>
  <c r="L7" i="20"/>
  <c r="K7" i="20"/>
  <c r="J7" i="20"/>
  <c r="I7" i="20"/>
  <c r="H7" i="20"/>
  <c r="G7" i="20"/>
  <c r="F7" i="20"/>
  <c r="E7" i="20"/>
  <c r="D7" i="20"/>
  <c r="C7" i="20"/>
  <c r="B7" i="20"/>
</calcChain>
</file>

<file path=xl/sharedStrings.xml><?xml version="1.0" encoding="utf-8"?>
<sst xmlns="http://schemas.openxmlformats.org/spreadsheetml/2006/main" count="46" uniqueCount="43">
  <si>
    <t>附件5</t>
  </si>
  <si>
    <t>2023年中央财政补助结核病防治项目资金测算表（市县）</t>
  </si>
  <si>
    <t>金额单位：万元</t>
  </si>
  <si>
    <t>地区</t>
  </si>
  <si>
    <t>合计</t>
  </si>
  <si>
    <t>可疑患者检查</t>
  </si>
  <si>
    <t>患者治疗及随访管理</t>
  </si>
  <si>
    <t>病原学阳性肺结核密切接触者筛查</t>
  </si>
  <si>
    <t>耐药监测和耐药可疑者筛查</t>
  </si>
  <si>
    <t>菌株运输</t>
  </si>
  <si>
    <t>能力建设（实验室能力）</t>
  </si>
  <si>
    <t>结核病防控管理</t>
  </si>
  <si>
    <t>结核病防治创新策略项目</t>
  </si>
  <si>
    <t>任务数</t>
  </si>
  <si>
    <t>补助费用（115元/例）</t>
  </si>
  <si>
    <t>患者随访管理</t>
  </si>
  <si>
    <t>耐药监测</t>
  </si>
  <si>
    <t>耐药可疑者筛查</t>
  </si>
  <si>
    <t>开展工作县区数</t>
  </si>
  <si>
    <t>补助费用（1.3万元/县区）</t>
  </si>
  <si>
    <t>地市级实验室能力</t>
  </si>
  <si>
    <t>开展工作的地市数和县区数</t>
  </si>
  <si>
    <t>结核病疫情应急处置补助费用（1万元/地市或县区）</t>
  </si>
  <si>
    <t>网络专报监测补助费用（1万元/市，0.5万元/县）</t>
  </si>
  <si>
    <t>质量控制补助费用（5万元/市,2万元/100万以上人口县区，1万元/其他县区）</t>
  </si>
  <si>
    <t>补助费用（35万元/点）</t>
  </si>
  <si>
    <t>治疗期间随访检查补助（150元/例）</t>
  </si>
  <si>
    <t>补助费用（60元/人）</t>
  </si>
  <si>
    <t>监测点数</t>
  </si>
  <si>
    <t>补助费用（根据工作量分三档：东莞市3万元、顺德区和中山市各2万元，其他点1万元）</t>
  </si>
  <si>
    <t>培养例数</t>
  </si>
  <si>
    <t>培养工作经费（105元/例）</t>
  </si>
  <si>
    <t>药敏例数</t>
  </si>
  <si>
    <t>药敏工作经费（210元/例）</t>
  </si>
  <si>
    <t>任务数（实验室数）</t>
  </si>
  <si>
    <t>补助费用（40万元/实验室）</t>
  </si>
  <si>
    <t>江门市合计</t>
  </si>
  <si>
    <t>市结核病防治所</t>
  </si>
  <si>
    <t>新会区</t>
  </si>
  <si>
    <t>台山市</t>
  </si>
  <si>
    <t>开平市</t>
  </si>
  <si>
    <t>鹤山市</t>
  </si>
  <si>
    <t>恩平市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</si>
</sst>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0_ "/>
    <numFmt numFmtId="180" formatCode="0.0_ "/>
  </numFmts>
  <fonts count="11" x14ac:knownFonts="1">
    <font>
      <sz val="11"/>
      <color theme="1"/>
      <name val="等线"/>
      <charset val="134"/>
      <scheme val="minor"/>
    </font>
    <font>
      <sz val="8"/>
      <color theme="1"/>
      <name val="宋体"/>
      <family val="3"/>
      <charset val="134"/>
    </font>
    <font>
      <b/>
      <sz val="8"/>
      <name val="宋体"/>
      <family val="3"/>
      <charset val="134"/>
    </font>
    <font>
      <sz val="8"/>
      <color theme="1"/>
      <name val="等线"/>
      <family val="3"/>
      <charset val="134"/>
      <scheme val="minor"/>
    </font>
    <font>
      <sz val="8"/>
      <color theme="1"/>
      <name val="黑体"/>
      <family val="3"/>
      <charset val="134"/>
    </font>
    <font>
      <sz val="14"/>
      <color theme="1"/>
      <name val="方正小标宋简体"/>
      <family val="3"/>
      <charset val="134"/>
    </font>
    <font>
      <sz val="8"/>
      <color rgb="FFFF0000"/>
      <name val="宋体"/>
      <family val="3"/>
      <charset val="134"/>
    </font>
    <font>
      <sz val="8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>
      <alignment vertical="center"/>
    </xf>
    <xf numFmtId="0" fontId="1" fillId="0" borderId="0" xfId="0" applyFont="1" applyAlignment="1">
      <alignment horizontal="center"/>
    </xf>
    <xf numFmtId="177" fontId="1" fillId="0" borderId="0" xfId="0" applyNumberFormat="1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177" fontId="6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177" fontId="5" fillId="0" borderId="0" xfId="0" applyNumberFormat="1" applyFont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80" fontId="2" fillId="0" borderId="2" xfId="0" applyNumberFormat="1" applyFont="1" applyBorder="1" applyAlignment="1">
      <alignment horizontal="center" vertical="center"/>
    </xf>
  </cellXfs>
  <cellStyles count="2">
    <cellStyle name="常规" xfId="0" builtinId="0"/>
    <cellStyle name="常规 1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EY13"/>
  <sheetViews>
    <sheetView showZeros="0" tabSelected="1" zoomScale="110" zoomScaleNormal="110" workbookViewId="0">
      <pane xSplit="1" ySplit="6" topLeftCell="B7" activePane="bottomRight" state="frozen"/>
      <selection pane="topRight"/>
      <selection pane="bottomLeft"/>
      <selection pane="bottomRight" activeCell="U7" sqref="U7"/>
    </sheetView>
  </sheetViews>
  <sheetFormatPr defaultColWidth="7.86328125" defaultRowHeight="13.9" x14ac:dyDescent="0.25"/>
  <cols>
    <col min="1" max="1" width="18.73046875" style="5" customWidth="1"/>
    <col min="2" max="2" width="8" style="6" customWidth="1"/>
    <col min="3" max="3" width="7.265625" style="7" customWidth="1"/>
    <col min="4" max="4" width="8" style="6" customWidth="1"/>
    <col min="5" max="5" width="5.86328125" style="7" customWidth="1"/>
    <col min="6" max="6" width="6.73046875" style="6" customWidth="1"/>
    <col min="7" max="7" width="6.1328125" style="7" customWidth="1"/>
    <col min="8" max="8" width="7.265625" style="6" customWidth="1"/>
    <col min="9" max="9" width="4.46484375" style="5" customWidth="1"/>
    <col min="10" max="10" width="10" style="5" customWidth="1"/>
    <col min="11" max="11" width="6.265625" style="7" customWidth="1"/>
    <col min="12" max="12" width="6.73046875" style="6" customWidth="1"/>
    <col min="13" max="13" width="6.265625" style="5" customWidth="1"/>
    <col min="14" max="14" width="7.1328125" style="6" customWidth="1"/>
    <col min="15" max="15" width="4.86328125" style="7" customWidth="1"/>
    <col min="16" max="16" width="5.86328125" style="6" customWidth="1"/>
    <col min="17" max="18" width="7.1328125" style="6" customWidth="1"/>
    <col min="19" max="19" width="5.59765625" style="6" customWidth="1"/>
    <col min="20" max="20" width="7.1328125" style="6" customWidth="1"/>
    <col min="21" max="21" width="7.1328125" style="5" customWidth="1"/>
    <col min="22" max="22" width="9" style="5" customWidth="1"/>
    <col min="23" max="24" width="8.59765625" style="5" customWidth="1"/>
    <col min="25" max="16379" width="7.86328125" style="1"/>
  </cols>
  <sheetData>
    <row r="1" spans="1:25" s="1" customFormat="1" ht="10.15" x14ac:dyDescent="0.25">
      <c r="A1" s="8" t="s">
        <v>0</v>
      </c>
      <c r="B1" s="6"/>
      <c r="C1" s="7"/>
      <c r="D1" s="6"/>
      <c r="E1" s="6"/>
      <c r="F1" s="7"/>
      <c r="G1" s="6"/>
      <c r="H1" s="7"/>
      <c r="I1" s="7"/>
      <c r="J1" s="7"/>
      <c r="K1" s="6"/>
      <c r="L1" s="5"/>
      <c r="M1" s="5"/>
      <c r="N1" s="7"/>
      <c r="O1" s="6"/>
      <c r="P1" s="5"/>
      <c r="Q1" s="6"/>
      <c r="R1" s="7"/>
      <c r="S1" s="6"/>
      <c r="T1" s="5"/>
      <c r="U1" s="5"/>
      <c r="V1" s="6"/>
      <c r="W1" s="5"/>
      <c r="X1" s="5"/>
    </row>
    <row r="2" spans="1:25" s="1" customFormat="1" ht="21.75" customHeight="1" x14ac:dyDescent="0.2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30"/>
      <c r="T2" s="29"/>
      <c r="U2" s="29"/>
      <c r="V2" s="29"/>
      <c r="W2" s="29"/>
      <c r="X2" s="29"/>
      <c r="Y2" s="29"/>
    </row>
    <row r="3" spans="1:25" s="1" customFormat="1" ht="12" customHeight="1" x14ac:dyDescent="0.25">
      <c r="A3" s="5"/>
      <c r="B3" s="6"/>
      <c r="C3" s="9"/>
      <c r="D3" s="10"/>
      <c r="E3" s="10"/>
      <c r="F3" s="19"/>
      <c r="G3" s="10"/>
      <c r="H3" s="19"/>
      <c r="I3" s="19"/>
      <c r="J3" s="19"/>
      <c r="K3" s="10"/>
      <c r="L3" s="20"/>
      <c r="M3" s="20"/>
      <c r="N3" s="19"/>
      <c r="O3" s="10"/>
      <c r="P3" s="20"/>
      <c r="Q3" s="10"/>
      <c r="R3" s="19"/>
      <c r="S3" s="10"/>
      <c r="T3" s="20"/>
      <c r="U3" s="20"/>
      <c r="V3" s="22"/>
      <c r="W3" s="23" t="s">
        <v>2</v>
      </c>
      <c r="X3" s="24"/>
    </row>
    <row r="4" spans="1:25" s="2" customFormat="1" ht="12" customHeight="1" x14ac:dyDescent="0.25">
      <c r="A4" s="34" t="s">
        <v>3</v>
      </c>
      <c r="B4" s="35" t="s">
        <v>4</v>
      </c>
      <c r="C4" s="31" t="s">
        <v>5</v>
      </c>
      <c r="D4" s="32"/>
      <c r="E4" s="13" t="s">
        <v>6</v>
      </c>
      <c r="F4" s="13"/>
      <c r="G4" s="31" t="s">
        <v>7</v>
      </c>
      <c r="H4" s="31"/>
      <c r="I4" s="33" t="s">
        <v>8</v>
      </c>
      <c r="J4" s="33"/>
      <c r="K4" s="31"/>
      <c r="L4" s="32"/>
      <c r="M4" s="33"/>
      <c r="N4" s="32"/>
      <c r="O4" s="31" t="s">
        <v>9</v>
      </c>
      <c r="P4" s="31"/>
      <c r="Q4" s="33" t="s">
        <v>10</v>
      </c>
      <c r="R4" s="32"/>
      <c r="S4" s="32" t="s">
        <v>11</v>
      </c>
      <c r="T4" s="32"/>
      <c r="U4" s="32"/>
      <c r="V4" s="32"/>
      <c r="W4" s="33" t="s">
        <v>12</v>
      </c>
      <c r="X4" s="33"/>
    </row>
    <row r="5" spans="1:25" s="3" customFormat="1" ht="13.5" customHeight="1" x14ac:dyDescent="0.25">
      <c r="A5" s="34"/>
      <c r="B5" s="35"/>
      <c r="C5" s="31" t="s">
        <v>13</v>
      </c>
      <c r="D5" s="32" t="s">
        <v>14</v>
      </c>
      <c r="E5" s="31" t="s">
        <v>15</v>
      </c>
      <c r="F5" s="31"/>
      <c r="G5" s="31"/>
      <c r="H5" s="31"/>
      <c r="I5" s="33" t="s">
        <v>16</v>
      </c>
      <c r="J5" s="33"/>
      <c r="K5" s="31" t="s">
        <v>17</v>
      </c>
      <c r="L5" s="32"/>
      <c r="M5" s="33"/>
      <c r="N5" s="32"/>
      <c r="O5" s="31" t="s">
        <v>18</v>
      </c>
      <c r="P5" s="32" t="s">
        <v>19</v>
      </c>
      <c r="Q5" s="32" t="s">
        <v>20</v>
      </c>
      <c r="R5" s="32"/>
      <c r="S5" s="31" t="s">
        <v>21</v>
      </c>
      <c r="T5" s="32" t="s">
        <v>22</v>
      </c>
      <c r="U5" s="33" t="s">
        <v>23</v>
      </c>
      <c r="V5" s="33" t="s">
        <v>24</v>
      </c>
      <c r="W5" s="33" t="s">
        <v>13</v>
      </c>
      <c r="X5" s="33" t="s">
        <v>25</v>
      </c>
      <c r="Y5" s="28"/>
    </row>
    <row r="6" spans="1:25" s="3" customFormat="1" ht="77.099999999999994" customHeight="1" x14ac:dyDescent="0.25">
      <c r="A6" s="34"/>
      <c r="B6" s="35"/>
      <c r="C6" s="31"/>
      <c r="D6" s="32"/>
      <c r="E6" s="13" t="s">
        <v>13</v>
      </c>
      <c r="F6" s="14" t="s">
        <v>26</v>
      </c>
      <c r="G6" s="13" t="s">
        <v>13</v>
      </c>
      <c r="H6" s="14" t="s">
        <v>27</v>
      </c>
      <c r="I6" s="21" t="s">
        <v>28</v>
      </c>
      <c r="J6" s="21" t="s">
        <v>29</v>
      </c>
      <c r="K6" s="13" t="s">
        <v>30</v>
      </c>
      <c r="L6" s="14" t="s">
        <v>31</v>
      </c>
      <c r="M6" s="21" t="s">
        <v>32</v>
      </c>
      <c r="N6" s="14" t="s">
        <v>33</v>
      </c>
      <c r="O6" s="31"/>
      <c r="P6" s="32"/>
      <c r="Q6" s="13" t="s">
        <v>34</v>
      </c>
      <c r="R6" s="14" t="s">
        <v>35</v>
      </c>
      <c r="S6" s="31"/>
      <c r="T6" s="32"/>
      <c r="U6" s="33"/>
      <c r="V6" s="33"/>
      <c r="W6" s="33"/>
      <c r="X6" s="33"/>
    </row>
    <row r="7" spans="1:25" s="3" customFormat="1" ht="13.05" customHeight="1" x14ac:dyDescent="0.25">
      <c r="A7" s="11" t="s">
        <v>36</v>
      </c>
      <c r="B7" s="12">
        <f>SUM(B8:B13)</f>
        <v>332.51</v>
      </c>
      <c r="C7" s="15">
        <f t="shared" ref="C7:X7" si="0">SUM(C8:C13)</f>
        <v>10139</v>
      </c>
      <c r="D7" s="12">
        <f t="shared" si="0"/>
        <v>116.6</v>
      </c>
      <c r="E7" s="15">
        <f t="shared" si="0"/>
        <v>2525</v>
      </c>
      <c r="F7" s="12">
        <f t="shared" si="0"/>
        <v>37.879999999999995</v>
      </c>
      <c r="G7" s="15">
        <f t="shared" si="0"/>
        <v>3398</v>
      </c>
      <c r="H7" s="12">
        <f t="shared" si="0"/>
        <v>20.400000000000002</v>
      </c>
      <c r="I7" s="15">
        <f t="shared" si="0"/>
        <v>1</v>
      </c>
      <c r="J7" s="12">
        <f t="shared" si="0"/>
        <v>1</v>
      </c>
      <c r="K7" s="15">
        <f t="shared" si="0"/>
        <v>2525</v>
      </c>
      <c r="L7" s="12">
        <f t="shared" si="0"/>
        <v>26.52</v>
      </c>
      <c r="M7" s="15">
        <f t="shared" si="0"/>
        <v>1386</v>
      </c>
      <c r="N7" s="12">
        <f t="shared" si="0"/>
        <v>29.11</v>
      </c>
      <c r="O7" s="15">
        <f t="shared" si="0"/>
        <v>5</v>
      </c>
      <c r="P7" s="12">
        <f t="shared" si="0"/>
        <v>6.5</v>
      </c>
      <c r="Q7" s="15">
        <f t="shared" si="0"/>
        <v>1</v>
      </c>
      <c r="R7" s="12">
        <f t="shared" si="0"/>
        <v>40</v>
      </c>
      <c r="S7" s="15">
        <f t="shared" si="0"/>
        <v>6</v>
      </c>
      <c r="T7" s="12">
        <f t="shared" si="0"/>
        <v>6</v>
      </c>
      <c r="U7" s="36">
        <v>3.5</v>
      </c>
      <c r="V7" s="12">
        <f t="shared" si="0"/>
        <v>10</v>
      </c>
      <c r="W7" s="15">
        <f t="shared" si="0"/>
        <v>1</v>
      </c>
      <c r="X7" s="12">
        <f t="shared" si="0"/>
        <v>35</v>
      </c>
    </row>
    <row r="8" spans="1:25" customFormat="1" ht="13.05" customHeight="1" x14ac:dyDescent="0.25">
      <c r="A8" s="16" t="s">
        <v>37</v>
      </c>
      <c r="B8" s="17">
        <f t="shared" ref="B8:B13" si="1">D8+F8+H8+J8+L8+N8+P8+R8+T8+U8+V8+++X8</f>
        <v>119.82</v>
      </c>
      <c r="C8" s="18">
        <v>1837</v>
      </c>
      <c r="D8" s="17">
        <f>ROUND(C8*115/10000,2)</f>
        <v>21.13</v>
      </c>
      <c r="E8" s="18">
        <v>480</v>
      </c>
      <c r="F8" s="17">
        <f t="shared" ref="F8:F13" si="2">ROUND(E8*150/10000,2)</f>
        <v>7.2</v>
      </c>
      <c r="G8" s="18">
        <v>640</v>
      </c>
      <c r="H8" s="17">
        <f t="shared" ref="H8:H13" si="3">ROUND(G8*60/10000,2)</f>
        <v>3.84</v>
      </c>
      <c r="I8" s="16"/>
      <c r="J8" s="17"/>
      <c r="K8" s="18">
        <v>480</v>
      </c>
      <c r="L8" s="17">
        <f t="shared" ref="L8:L13" si="4">ROUND(K8*105/10000,2)</f>
        <v>5.04</v>
      </c>
      <c r="M8" s="16">
        <v>1386</v>
      </c>
      <c r="N8" s="17">
        <f>ROUND(M8*210/10000,2)</f>
        <v>29.11</v>
      </c>
      <c r="O8" s="18">
        <v>5</v>
      </c>
      <c r="P8" s="17">
        <f>1.3+5.2</f>
        <v>6.5</v>
      </c>
      <c r="Q8" s="18">
        <v>1</v>
      </c>
      <c r="R8" s="17">
        <v>40</v>
      </c>
      <c r="S8" s="18">
        <v>1</v>
      </c>
      <c r="T8" s="17">
        <v>1</v>
      </c>
      <c r="U8" s="17">
        <v>1</v>
      </c>
      <c r="V8" s="17">
        <v>5</v>
      </c>
      <c r="W8" s="25"/>
      <c r="X8" s="26"/>
    </row>
    <row r="9" spans="1:25" customFormat="1" ht="13.05" customHeight="1" x14ac:dyDescent="0.25">
      <c r="A9" s="16" t="s">
        <v>38</v>
      </c>
      <c r="B9" s="17">
        <f t="shared" si="1"/>
        <v>77.77000000000001</v>
      </c>
      <c r="C9" s="18">
        <v>1871</v>
      </c>
      <c r="D9" s="17">
        <v>21.51</v>
      </c>
      <c r="E9" s="18">
        <v>582</v>
      </c>
      <c r="F9" s="17">
        <f t="shared" si="2"/>
        <v>8.73</v>
      </c>
      <c r="G9" s="18">
        <v>653</v>
      </c>
      <c r="H9" s="17">
        <f t="shared" si="3"/>
        <v>3.92</v>
      </c>
      <c r="I9" s="16"/>
      <c r="J9" s="17"/>
      <c r="K9" s="18">
        <v>582</v>
      </c>
      <c r="L9" s="17">
        <f t="shared" si="4"/>
        <v>6.11</v>
      </c>
      <c r="M9" s="16">
        <v>0</v>
      </c>
      <c r="N9" s="17">
        <v>0</v>
      </c>
      <c r="O9" s="18"/>
      <c r="P9" s="17"/>
      <c r="Q9" s="18"/>
      <c r="R9" s="17"/>
      <c r="S9" s="18">
        <v>1</v>
      </c>
      <c r="T9" s="17">
        <v>1</v>
      </c>
      <c r="U9" s="17">
        <v>0.5</v>
      </c>
      <c r="V9" s="17">
        <v>1</v>
      </c>
      <c r="W9" s="25">
        <v>1</v>
      </c>
      <c r="X9" s="26">
        <f>ROUND(W9*35,2)</f>
        <v>35</v>
      </c>
    </row>
    <row r="10" spans="1:25" s="4" customFormat="1" ht="13.05" customHeight="1" x14ac:dyDescent="0.25">
      <c r="A10" s="16" t="s">
        <v>39</v>
      </c>
      <c r="B10" s="17">
        <f t="shared" si="1"/>
        <v>53.940000000000005</v>
      </c>
      <c r="C10" s="18">
        <v>2607</v>
      </c>
      <c r="D10" s="17">
        <f>ROUND(C10*115/10000,2)</f>
        <v>29.98</v>
      </c>
      <c r="E10" s="18">
        <v>594</v>
      </c>
      <c r="F10" s="17">
        <f t="shared" si="2"/>
        <v>8.91</v>
      </c>
      <c r="G10" s="18">
        <v>885</v>
      </c>
      <c r="H10" s="17">
        <f t="shared" si="3"/>
        <v>5.31</v>
      </c>
      <c r="I10" s="16">
        <v>1</v>
      </c>
      <c r="J10" s="17">
        <f>I10*1</f>
        <v>1</v>
      </c>
      <c r="K10" s="18">
        <v>594</v>
      </c>
      <c r="L10" s="17">
        <f t="shared" si="4"/>
        <v>6.24</v>
      </c>
      <c r="M10" s="16"/>
      <c r="N10" s="17"/>
      <c r="O10" s="18"/>
      <c r="P10" s="17"/>
      <c r="Q10" s="18"/>
      <c r="R10" s="17"/>
      <c r="S10" s="18">
        <v>1</v>
      </c>
      <c r="T10" s="17">
        <f>(S10-1)*1+1*1</f>
        <v>1</v>
      </c>
      <c r="U10" s="17">
        <f>S10*0.5</f>
        <v>0.5</v>
      </c>
      <c r="V10" s="17">
        <v>1</v>
      </c>
      <c r="W10" s="27"/>
      <c r="X10" s="26">
        <f>ROUND(W10*35,2)</f>
        <v>0</v>
      </c>
    </row>
    <row r="11" spans="1:25" s="5" customFormat="1" ht="13.05" customHeight="1" x14ac:dyDescent="0.25">
      <c r="A11" s="16" t="s">
        <v>40</v>
      </c>
      <c r="B11" s="17">
        <f t="shared" si="1"/>
        <v>41.529999999999994</v>
      </c>
      <c r="C11" s="18">
        <v>2047</v>
      </c>
      <c r="D11" s="17">
        <f>ROUND(C11*115/10000,2)</f>
        <v>23.54</v>
      </c>
      <c r="E11" s="18">
        <v>480</v>
      </c>
      <c r="F11" s="17">
        <f t="shared" si="2"/>
        <v>7.2</v>
      </c>
      <c r="G11" s="18">
        <v>541</v>
      </c>
      <c r="H11" s="17">
        <f t="shared" si="3"/>
        <v>3.25</v>
      </c>
      <c r="I11" s="16">
        <v>0</v>
      </c>
      <c r="J11" s="17">
        <f>I11*1</f>
        <v>0</v>
      </c>
      <c r="K11" s="18">
        <v>480</v>
      </c>
      <c r="L11" s="17">
        <f t="shared" si="4"/>
        <v>5.04</v>
      </c>
      <c r="M11" s="16"/>
      <c r="N11" s="17"/>
      <c r="O11" s="18"/>
      <c r="P11" s="17"/>
      <c r="Q11" s="18"/>
      <c r="R11" s="17"/>
      <c r="S11" s="18">
        <v>1</v>
      </c>
      <c r="T11" s="17">
        <f>(S11-1)*1+1*1</f>
        <v>1</v>
      </c>
      <c r="U11" s="17">
        <f>S11*0.5</f>
        <v>0.5</v>
      </c>
      <c r="V11" s="17">
        <v>1</v>
      </c>
      <c r="W11" s="25"/>
      <c r="X11" s="26">
        <f>ROUND(W11*35,2)</f>
        <v>0</v>
      </c>
    </row>
    <row r="12" spans="1:25" s="5" customFormat="1" ht="13.05" customHeight="1" x14ac:dyDescent="0.25">
      <c r="A12" s="16" t="s">
        <v>41</v>
      </c>
      <c r="B12" s="17">
        <f t="shared" si="1"/>
        <v>23.52</v>
      </c>
      <c r="C12" s="18">
        <v>1177</v>
      </c>
      <c r="D12" s="17">
        <f>ROUND(C12*115/10000,2)</f>
        <v>13.54</v>
      </c>
      <c r="E12" s="18">
        <v>196</v>
      </c>
      <c r="F12" s="17">
        <f t="shared" si="2"/>
        <v>2.94</v>
      </c>
      <c r="G12" s="18">
        <v>413</v>
      </c>
      <c r="H12" s="17">
        <f t="shared" si="3"/>
        <v>2.48</v>
      </c>
      <c r="I12" s="16">
        <v>0</v>
      </c>
      <c r="J12" s="17">
        <f>I12*1</f>
        <v>0</v>
      </c>
      <c r="K12" s="18">
        <v>196</v>
      </c>
      <c r="L12" s="17">
        <f t="shared" si="4"/>
        <v>2.06</v>
      </c>
      <c r="M12" s="16"/>
      <c r="N12" s="17"/>
      <c r="O12" s="18"/>
      <c r="P12" s="17"/>
      <c r="Q12" s="18"/>
      <c r="R12" s="17"/>
      <c r="S12" s="18">
        <v>1</v>
      </c>
      <c r="T12" s="17">
        <f>(S12-1)*1+1*1</f>
        <v>1</v>
      </c>
      <c r="U12" s="17">
        <f>S12*0.5</f>
        <v>0.5</v>
      </c>
      <c r="V12" s="17">
        <v>1</v>
      </c>
      <c r="W12" s="25"/>
      <c r="X12" s="26">
        <f>ROUND(W12*35,2)</f>
        <v>0</v>
      </c>
    </row>
    <row r="13" spans="1:25" s="4" customFormat="1" ht="13.05" customHeight="1" x14ac:dyDescent="0.25">
      <c r="A13" s="16" t="s">
        <v>42</v>
      </c>
      <c r="B13" s="17">
        <f t="shared" si="1"/>
        <v>15.93</v>
      </c>
      <c r="C13" s="18">
        <v>600</v>
      </c>
      <c r="D13" s="17">
        <f>ROUND(C13*115/10000,2)</f>
        <v>6.9</v>
      </c>
      <c r="E13" s="18">
        <v>193</v>
      </c>
      <c r="F13" s="17">
        <f t="shared" si="2"/>
        <v>2.9</v>
      </c>
      <c r="G13" s="18">
        <v>266</v>
      </c>
      <c r="H13" s="17">
        <f t="shared" si="3"/>
        <v>1.6</v>
      </c>
      <c r="I13" s="16">
        <v>0</v>
      </c>
      <c r="J13" s="17">
        <f>I13*1</f>
        <v>0</v>
      </c>
      <c r="K13" s="18">
        <v>193</v>
      </c>
      <c r="L13" s="17">
        <f t="shared" si="4"/>
        <v>2.0299999999999998</v>
      </c>
      <c r="M13" s="16"/>
      <c r="N13" s="17"/>
      <c r="O13" s="18"/>
      <c r="P13" s="17"/>
      <c r="Q13" s="18"/>
      <c r="R13" s="17"/>
      <c r="S13" s="18">
        <v>1</v>
      </c>
      <c r="T13" s="17">
        <f>(S13-1)*1+1*1</f>
        <v>1</v>
      </c>
      <c r="U13" s="17">
        <f>S13*0.5</f>
        <v>0.5</v>
      </c>
      <c r="V13" s="17">
        <v>1</v>
      </c>
      <c r="W13" s="27"/>
      <c r="X13" s="26">
        <f>ROUND(W13*35,2)</f>
        <v>0</v>
      </c>
    </row>
  </sheetData>
  <mergeCells count="24">
    <mergeCell ref="X5:X6"/>
    <mergeCell ref="G4:H5"/>
    <mergeCell ref="S5:S6"/>
    <mergeCell ref="T5:T6"/>
    <mergeCell ref="U5:U6"/>
    <mergeCell ref="V5:V6"/>
    <mergeCell ref="W5:W6"/>
    <mergeCell ref="E5:F5"/>
    <mergeCell ref="I5:J5"/>
    <mergeCell ref="K5:N5"/>
    <mergeCell ref="Q5:R5"/>
    <mergeCell ref="A4:A6"/>
    <mergeCell ref="B4:B6"/>
    <mergeCell ref="C5:C6"/>
    <mergeCell ref="D5:D6"/>
    <mergeCell ref="O5:O6"/>
    <mergeCell ref="P5:P6"/>
    <mergeCell ref="A2:Y2"/>
    <mergeCell ref="C4:D4"/>
    <mergeCell ref="I4:N4"/>
    <mergeCell ref="O4:P4"/>
    <mergeCell ref="Q4:R4"/>
    <mergeCell ref="S4:V4"/>
    <mergeCell ref="W4:X4"/>
  </mergeCells>
  <phoneticPr fontId="10" type="noConversion"/>
  <printOptions horizontalCentered="1"/>
  <pageMargins left="0.39305555555555599" right="0.39305555555555599" top="0.59027777777777801" bottom="0.59027777777777801" header="0.31458333333333299" footer="0.31458333333333299"/>
  <pageSetup paperSize="8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1.2023年全年经费分配明细</vt:lpstr>
      <vt:lpstr>'1.2023年全年经费分配明细'!Print_Area</vt:lpstr>
      <vt:lpstr>'1.2023年全年经费分配明细'!Print_Titles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林兆坚</cp:lastModifiedBy>
  <cp:lastPrinted>2021-07-27T22:56:00Z</cp:lastPrinted>
  <dcterms:created xsi:type="dcterms:W3CDTF">2019-07-05T23:36:00Z</dcterms:created>
  <dcterms:modified xsi:type="dcterms:W3CDTF">2023-08-29T02:17:08Z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2052-11.8.2.1120</vt:lpwstr>
  </property>
  <property fmtid="{D5CDD505-2E9C-101B-9397-08002B2CF9AE}" pid="3" name="ICV">
    <vt:lpwstr>79759CFBDEFB4CCF94170E04A9301810</vt:lpwstr>
  </property>
</Properties>
</file>